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31"/>
  <c r="B30"/>
  <c r="B24"/>
  <c r="B16"/>
  <c r="B20" s="1"/>
  <c r="B12"/>
  <c r="B17" s="1"/>
  <c r="B19" s="1"/>
  <c r="B9"/>
  <c r="B5"/>
  <c r="B7" s="1"/>
</calcChain>
</file>

<file path=xl/sharedStrings.xml><?xml version="1.0" encoding="utf-8"?>
<sst xmlns="http://schemas.openxmlformats.org/spreadsheetml/2006/main" count="55" uniqueCount="48">
  <si>
    <t>Estimate of Signal output for xFEL recorded with HPK H5784 + BC-408</t>
  </si>
  <si>
    <t>width [ns]</t>
  </si>
  <si>
    <t>Signal base</t>
  </si>
  <si>
    <t>triangle wave assumption</t>
  </si>
  <si>
    <t>dT =</t>
  </si>
  <si>
    <t>ns</t>
  </si>
  <si>
    <t>1e- =</t>
  </si>
  <si>
    <t>C</t>
  </si>
  <si>
    <t>I =</t>
  </si>
  <si>
    <t>A/p.e.</t>
  </si>
  <si>
    <t>g_amp</t>
  </si>
  <si>
    <t>dB</t>
  </si>
  <si>
    <t>times V</t>
  </si>
  <si>
    <t>R_term =</t>
  </si>
  <si>
    <t>ohms</t>
  </si>
  <si>
    <t>V_i =</t>
  </si>
  <si>
    <t>V/p.e.</t>
  </si>
  <si>
    <t>PMT bias =</t>
  </si>
  <si>
    <t>mV</t>
  </si>
  <si>
    <t>LUT</t>
  </si>
  <si>
    <t>g_PMT =</t>
  </si>
  <si>
    <t xml:space="preserve">V_j = </t>
  </si>
  <si>
    <t>a_split</t>
  </si>
  <si>
    <t>V_k =</t>
  </si>
  <si>
    <t>a_volt</t>
  </si>
  <si>
    <t>a_couple =</t>
  </si>
  <si>
    <t>V_l =</t>
  </si>
  <si>
    <t>Net gain =</t>
  </si>
  <si>
    <t>x Voltage</t>
  </si>
  <si>
    <t>x/g Energy</t>
  </si>
  <si>
    <t>keV</t>
  </si>
  <si>
    <t>BC-408</t>
  </si>
  <si>
    <t>L_peak =</t>
  </si>
  <si>
    <t>nm</t>
  </si>
  <si>
    <t>E_rel =</t>
  </si>
  <si>
    <t>eV/p.e.</t>
  </si>
  <si>
    <t>1260eV.nm</t>
  </si>
  <si>
    <t>%</t>
  </si>
  <si>
    <t>p.e.</t>
  </si>
  <si>
    <t>Addl loss</t>
  </si>
  <si>
    <t>V_peak =</t>
  </si>
  <si>
    <t>Q.E. =</t>
  </si>
  <si>
    <t>gamma</t>
  </si>
  <si>
    <t>percent anthracene</t>
  </si>
  <si>
    <t>Anthracene</t>
  </si>
  <si>
    <t>or so</t>
  </si>
  <si>
    <t>off peak, geometric &amp; absorption loss</t>
  </si>
  <si>
    <t>GSV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</si>
</sst>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1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0" xfId="0" applyFill="1" applyBorder="1" applyAlignment="1">
      <alignment horizontal="right"/>
    </xf>
    <xf numFmtId="1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17</xdr:row>
      <xdr:rowOff>133350</xdr:rowOff>
    </xdr:from>
    <xdr:ext cx="184731" cy="264560"/>
    <xdr:sp macro="" textlink="">
      <xdr:nvSpPr>
        <xdr:cNvPr id="2" name="TextBox 1"/>
        <xdr:cNvSpPr txBox="1"/>
      </xdr:nvSpPr>
      <xdr:spPr>
        <a:xfrm>
          <a:off x="885825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sqref="A1:I31"/>
    </sheetView>
  </sheetViews>
  <sheetFormatPr defaultRowHeight="15"/>
  <cols>
    <col min="1" max="1" width="10.85546875" bestFit="1" customWidth="1"/>
  </cols>
  <sheetData>
    <row r="1" spans="1:9">
      <c r="A1" t="s">
        <v>0</v>
      </c>
      <c r="H1" t="s">
        <v>47</v>
      </c>
      <c r="I1" s="15">
        <v>40423</v>
      </c>
    </row>
    <row r="3" spans="1:9">
      <c r="A3" s="1" t="s">
        <v>2</v>
      </c>
    </row>
    <row r="4" spans="1:9">
      <c r="A4" s="1" t="s">
        <v>1</v>
      </c>
      <c r="B4">
        <v>5</v>
      </c>
      <c r="C4" t="s">
        <v>3</v>
      </c>
    </row>
    <row r="5" spans="1:9">
      <c r="A5" s="2" t="s">
        <v>4</v>
      </c>
      <c r="B5">
        <f>+B4/2</f>
        <v>2.5</v>
      </c>
      <c r="C5" t="s">
        <v>5</v>
      </c>
    </row>
    <row r="6" spans="1:9">
      <c r="A6" s="2" t="s">
        <v>6</v>
      </c>
      <c r="B6" s="3">
        <v>1.5999999999999999E-19</v>
      </c>
      <c r="C6" t="s">
        <v>7</v>
      </c>
    </row>
    <row r="7" spans="1:9">
      <c r="A7" s="2" t="s">
        <v>8</v>
      </c>
      <c r="B7">
        <f>+B6/(B5*0.000000001)</f>
        <v>6.3999999999999999E-11</v>
      </c>
      <c r="C7" t="s">
        <v>9</v>
      </c>
    </row>
    <row r="8" spans="1:9">
      <c r="A8" s="2" t="s">
        <v>13</v>
      </c>
      <c r="B8">
        <v>50</v>
      </c>
      <c r="C8" t="s">
        <v>14</v>
      </c>
    </row>
    <row r="9" spans="1:9">
      <c r="A9" s="2" t="s">
        <v>15</v>
      </c>
      <c r="B9">
        <f>+B7*B8</f>
        <v>3.2000000000000001E-9</v>
      </c>
      <c r="C9" t="s">
        <v>16</v>
      </c>
    </row>
    <row r="10" spans="1:9">
      <c r="A10" s="4" t="s">
        <v>17</v>
      </c>
      <c r="B10" s="5">
        <v>650</v>
      </c>
      <c r="C10" s="5" t="s">
        <v>18</v>
      </c>
      <c r="D10" s="5" t="s">
        <v>19</v>
      </c>
    </row>
    <row r="11" spans="1:9">
      <c r="A11" s="6" t="s">
        <v>20</v>
      </c>
      <c r="B11" s="7">
        <v>200000</v>
      </c>
      <c r="C11" s="8"/>
      <c r="D11" s="8"/>
    </row>
    <row r="12" spans="1:9">
      <c r="A12" s="2" t="s">
        <v>21</v>
      </c>
      <c r="B12" s="3">
        <f>+B9*B11</f>
        <v>6.4000000000000005E-4</v>
      </c>
      <c r="C12" s="9" t="s">
        <v>16</v>
      </c>
    </row>
    <row r="13" spans="1:9">
      <c r="A13" s="2" t="s">
        <v>10</v>
      </c>
      <c r="B13">
        <v>20</v>
      </c>
      <c r="C13" t="s">
        <v>11</v>
      </c>
    </row>
    <row r="14" spans="1:9">
      <c r="B14">
        <v>10</v>
      </c>
      <c r="C14" t="s">
        <v>12</v>
      </c>
    </row>
    <row r="15" spans="1:9">
      <c r="A15" s="2" t="s">
        <v>22</v>
      </c>
      <c r="B15">
        <v>-3</v>
      </c>
      <c r="C15" t="s">
        <v>11</v>
      </c>
    </row>
    <row r="16" spans="1:9">
      <c r="A16" s="2" t="s">
        <v>24</v>
      </c>
      <c r="B16">
        <f>+POWER(10,(B15/20))</f>
        <v>0.70794578438413791</v>
      </c>
    </row>
    <row r="17" spans="1:4">
      <c r="A17" s="2" t="s">
        <v>23</v>
      </c>
      <c r="B17">
        <f>+B12*B16</f>
        <v>4.5308530200584832E-4</v>
      </c>
    </row>
    <row r="18" spans="1:4">
      <c r="A18" s="2" t="s">
        <v>25</v>
      </c>
      <c r="B18">
        <v>0.78</v>
      </c>
    </row>
    <row r="19" spans="1:4">
      <c r="A19" s="2" t="s">
        <v>26</v>
      </c>
      <c r="B19">
        <f>+B17*B18</f>
        <v>3.5340653556456173E-4</v>
      </c>
      <c r="C19" t="s">
        <v>16</v>
      </c>
    </row>
    <row r="20" spans="1:4">
      <c r="A20" s="2" t="s">
        <v>27</v>
      </c>
      <c r="B20">
        <f>+B14*B16*B18</f>
        <v>5.5219771181962756</v>
      </c>
      <c r="C20" t="s">
        <v>28</v>
      </c>
    </row>
    <row r="21" spans="1:4" ht="15.75" thickBot="1"/>
    <row r="22" spans="1:4" ht="15.75" thickBot="1">
      <c r="A22" s="10" t="s">
        <v>29</v>
      </c>
      <c r="B22" s="11">
        <v>662</v>
      </c>
      <c r="C22" s="12" t="s">
        <v>30</v>
      </c>
    </row>
    <row r="23" spans="1:4">
      <c r="A23" s="13" t="s">
        <v>32</v>
      </c>
      <c r="B23">
        <v>400</v>
      </c>
      <c r="C23" t="s">
        <v>33</v>
      </c>
    </row>
    <row r="24" spans="1:4">
      <c r="A24" s="13" t="s">
        <v>34</v>
      </c>
      <c r="B24">
        <f>1260/B23</f>
        <v>3.15</v>
      </c>
      <c r="C24" t="s">
        <v>35</v>
      </c>
      <c r="D24" t="s">
        <v>36</v>
      </c>
    </row>
    <row r="25" spans="1:4">
      <c r="A25" s="2" t="s">
        <v>31</v>
      </c>
      <c r="B25">
        <v>64</v>
      </c>
      <c r="C25" t="s">
        <v>37</v>
      </c>
      <c r="D25" t="s">
        <v>43</v>
      </c>
    </row>
    <row r="26" spans="1:4">
      <c r="A26" s="2" t="s">
        <v>44</v>
      </c>
      <c r="B26">
        <v>5</v>
      </c>
      <c r="C26" t="s">
        <v>37</v>
      </c>
      <c r="D26" t="s">
        <v>45</v>
      </c>
    </row>
    <row r="27" spans="1:4">
      <c r="A27" s="2" t="s">
        <v>39</v>
      </c>
      <c r="B27">
        <v>70</v>
      </c>
      <c r="C27" t="s">
        <v>37</v>
      </c>
      <c r="D27" t="s">
        <v>46</v>
      </c>
    </row>
    <row r="28" spans="1:4">
      <c r="B28" s="14">
        <f>+((B22*1000)/B24)*(B25/100)*(B27/100)*(B26/100)</f>
        <v>4707.5555555555557</v>
      </c>
      <c r="C28" t="s">
        <v>42</v>
      </c>
    </row>
    <row r="29" spans="1:4">
      <c r="A29" s="2" t="s">
        <v>41</v>
      </c>
      <c r="B29">
        <v>20</v>
      </c>
      <c r="C29" t="s">
        <v>37</v>
      </c>
    </row>
    <row r="30" spans="1:4">
      <c r="B30" s="14">
        <f>+B28*(B29/100)</f>
        <v>941.51111111111118</v>
      </c>
      <c r="C30" t="s">
        <v>38</v>
      </c>
    </row>
    <row r="31" spans="1:4">
      <c r="A31" s="2" t="s">
        <v>40</v>
      </c>
      <c r="B31" s="14">
        <f>+(B30*B19)*1000</f>
        <v>332.73617997331894</v>
      </c>
      <c r="C31" t="s">
        <v>18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2010-09-08T01:52:13Z</dcterms:modified>
</cp:coreProperties>
</file>